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2840" windowHeight="12450" activeTab="0"/>
  </bookViews>
  <sheets>
    <sheet name="Ark1" sheetId="1" r:id="rId1"/>
    <sheet name="Ark2" sheetId="2" r:id="rId2"/>
    <sheet name="Ark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<sst xmlns="http://schemas.openxmlformats.org/spreadsheetml/2006/main" count="98" uniqueCount="62">
  <si>
    <t>M45</t>
  </si>
  <si>
    <t>Kvinder</t>
  </si>
  <si>
    <t>Øvelse</t>
  </si>
  <si>
    <t>Resultat</t>
  </si>
  <si>
    <t>Senior</t>
  </si>
  <si>
    <t>K30</t>
  </si>
  <si>
    <t>K35</t>
  </si>
  <si>
    <t>K40</t>
  </si>
  <si>
    <t>K45</t>
  </si>
  <si>
    <t>K50</t>
  </si>
  <si>
    <t>K55</t>
  </si>
  <si>
    <t>K60</t>
  </si>
  <si>
    <t>K65</t>
  </si>
  <si>
    <t>K70</t>
  </si>
  <si>
    <t>K75</t>
  </si>
  <si>
    <t>Hammer</t>
  </si>
  <si>
    <t>Kugle</t>
  </si>
  <si>
    <t>Diskos</t>
  </si>
  <si>
    <t>Vægt</t>
  </si>
  <si>
    <t>Spyd</t>
  </si>
  <si>
    <t>Mænd</t>
  </si>
  <si>
    <t>M30</t>
  </si>
  <si>
    <t>M35</t>
  </si>
  <si>
    <t>M40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</si>
  <si>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</si>
  <si>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</si>
  <si>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</si>
  <si>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</si>
  <si>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</si>
  <si>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</si>
  <si>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</si>
  <si>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</si>
  <si>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</si>
  <si>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M95</t>
  </si>
  <si>
    <t>K80</t>
  </si>
  <si>
    <t>K85</t>
  </si>
  <si>
    <t>K90</t>
  </si>
  <si>
    <t>K95</t>
  </si>
  <si>
    <t>K100</t>
  </si>
  <si>
    <t>M100</t>
  </si>
  <si>
    <t>14-15</t>
  </si>
  <si>
    <t>16-17</t>
  </si>
  <si>
    <t>18-19</t>
  </si>
  <si>
    <t>20-22</t>
  </si>
  <si>
    <r>
      <rPr>
        <b/>
        <sz val="11"/>
        <color indexed="10"/>
        <rFont val="Calibri"/>
        <family val="2"/>
      </rPr>
      <t>Ungdom og senior:</t>
    </r>
    <r>
      <rPr>
        <sz val="11"/>
        <color theme="1"/>
        <rFont val="Calibri"/>
        <family val="2"/>
      </rPr>
      <t xml:space="preserve"> Kugle, diskos og spydkast tager udgangspunkt i IAAF's pointtabeller for mangekamp. Hammer og vægtkast tager udgangspunkt i det internationale veteransforbunds tabeller, der reelt er lig med IAAFs, </t>
    </r>
  </si>
  <si>
    <r>
      <t xml:space="preserve">men da hammer og vægt ikke er en del af 10-kampen, så optræder de ikke i IAAFs normale tabeller, men kun hos WMA. Man kan finde alle formlerne her </t>
    </r>
    <r>
      <rPr>
        <u val="single"/>
        <sz val="11"/>
        <color indexed="12"/>
        <rFont val="Calibri"/>
        <family val="2"/>
      </rPr>
      <t xml:space="preserve">http://www.world-masters-athletics.org/files/laws_rules/app_b.pdf </t>
    </r>
  </si>
  <si>
    <t xml:space="preserve">Alle resultater bliver regnet ud efter følgende formel: </t>
  </si>
  <si>
    <t xml:space="preserve">     Pointscore = A * (Resultat - B) ^C - det sidste betyder opløftet til C-ende potens.</t>
  </si>
  <si>
    <t>Alders-koeffi-cient</t>
  </si>
  <si>
    <t>A</t>
  </si>
  <si>
    <t>B</t>
  </si>
  <si>
    <t>C</t>
  </si>
  <si>
    <t>Spyd M100: Her er der ikke</t>
  </si>
  <si>
    <t>givet nogen alderskoefficient,</t>
  </si>
  <si>
    <t>så der brugt M95</t>
  </si>
  <si>
    <t>A/B/C-værdier for de forskellige kast kan findes længere nede på siden.</t>
  </si>
  <si>
    <t>Fra og med 2011 skal alle mangekampe i Danmark afvikles med udgangspunkt i de internationale pointtabeller. For kastemangekamps vedkommende betyder det følgende forandringer:</t>
  </si>
  <si>
    <r>
      <rPr>
        <b/>
        <sz val="11"/>
        <color indexed="10"/>
        <rFont val="Calibri"/>
        <family val="2"/>
      </rPr>
      <t>Veteran:</t>
    </r>
    <r>
      <rPr>
        <sz val="11"/>
        <color theme="1"/>
        <rFont val="Calibri"/>
        <family val="2"/>
      </rPr>
      <t xml:space="preserve"> I 2010 blev der indført nye alderskoefficienter. De kan ses længere nede på siden. De blev så i 2014 suppleret op med nye for K60-75 i spyd.</t>
    </r>
  </si>
  <si>
    <t>Her under er der mulighed for at indtaste sine resultater i kolonne C og så går man ud til den kolonne, som repræsenterer den aktuelle aldersgruppe. Der bliver automatisk regnet en pointscore ud for alle aldersgrupper.</t>
  </si>
  <si>
    <t>De i forvejen indsatte resultater er de bestående senior DR sat af hhv. Maria Sløk Hansen (Hvidovre AM) i 2014, og af Jan Cordius (Sparta) tilbage i 1995.</t>
  </si>
  <si>
    <t>Udarbejde af Michael Bruun Jepsen (version 02.12.2014)</t>
  </si>
  <si>
    <t>Pointberegning kaste 5-kamp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</si>
</sst>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#,##0.0000"/>
    <numFmt numFmtId="175" formatCode="0.0000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2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0000CC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22"/>
      <color theme="0"/>
      <name val="Calibri"/>
      <family val="2"/>
    </font>
    <font>
      <b/>
      <sz val="12"/>
      <color theme="0"/>
      <name val="Calibri"/>
      <family val="2"/>
    </font>
    <font>
      <b/>
      <sz val="22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3" fontId="0" fillId="7" borderId="11" xfId="0" applyNumberFormat="1" applyFill="1" applyBorder="1" applyAlignment="1">
      <alignment horizontal="center" vertical="center"/>
    </xf>
    <xf numFmtId="3" fontId="0" fillId="7" borderId="12" xfId="0" applyNumberForma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6" fillId="33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7" borderId="14" xfId="0" applyNumberFormat="1" applyFill="1" applyBorder="1" applyAlignment="1">
      <alignment horizontal="center" vertical="center"/>
    </xf>
    <xf numFmtId="3" fontId="0" fillId="35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2" fontId="36" fillId="34" borderId="17" xfId="0" applyNumberFormat="1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3" fontId="0" fillId="35" borderId="22" xfId="0" applyNumberForma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3" fontId="0" fillId="19" borderId="22" xfId="0" applyNumberForma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2" fontId="36" fillId="34" borderId="26" xfId="0" applyNumberFormat="1" applyFont="1" applyFill="1" applyBorder="1" applyAlignment="1">
      <alignment horizontal="center" vertical="center"/>
    </xf>
    <xf numFmtId="2" fontId="36" fillId="34" borderId="27" xfId="0" applyNumberFormat="1" applyFont="1" applyFill="1" applyBorder="1" applyAlignment="1">
      <alignment horizontal="center" vertical="center"/>
    </xf>
    <xf numFmtId="2" fontId="36" fillId="34" borderId="28" xfId="0" applyNumberFormat="1" applyFont="1" applyFill="1" applyBorder="1" applyAlignment="1">
      <alignment horizontal="center" vertical="center"/>
    </xf>
    <xf numFmtId="2" fontId="36" fillId="33" borderId="26" xfId="0" applyNumberFormat="1" applyFont="1" applyFill="1" applyBorder="1" applyAlignment="1">
      <alignment horizontal="center" vertical="center"/>
    </xf>
    <xf numFmtId="2" fontId="36" fillId="33" borderId="27" xfId="0" applyNumberFormat="1" applyFont="1" applyFill="1" applyBorder="1" applyAlignment="1">
      <alignment horizontal="center" vertical="center"/>
    </xf>
    <xf numFmtId="2" fontId="36" fillId="33" borderId="28" xfId="0" applyNumberFormat="1" applyFont="1" applyFill="1" applyBorder="1" applyAlignment="1">
      <alignment horizontal="center" vertical="center"/>
    </xf>
    <xf numFmtId="3" fontId="0" fillId="7" borderId="29" xfId="0" applyNumberFormat="1" applyFill="1" applyBorder="1" applyAlignment="1">
      <alignment horizontal="center" vertical="center"/>
    </xf>
    <xf numFmtId="3" fontId="0" fillId="7" borderId="30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0" fillId="35" borderId="31" xfId="0" applyNumberFormat="1" applyFill="1" applyBorder="1" applyAlignment="1">
      <alignment horizontal="center" vertical="center"/>
    </xf>
    <xf numFmtId="3" fontId="0" fillId="35" borderId="32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6" fillId="34" borderId="2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3" fontId="0" fillId="19" borderId="18" xfId="0" applyNumberFormat="1" applyFill="1" applyBorder="1" applyAlignment="1">
      <alignment horizontal="center" vertical="center"/>
    </xf>
    <xf numFmtId="3" fontId="0" fillId="19" borderId="31" xfId="0" applyNumberFormat="1" applyFill="1" applyBorder="1" applyAlignment="1">
      <alignment horizontal="center" vertical="center"/>
    </xf>
    <xf numFmtId="3" fontId="0" fillId="19" borderId="32" xfId="0" applyNumberFormat="1" applyFill="1" applyBorder="1" applyAlignment="1">
      <alignment horizontal="center" vertical="center"/>
    </xf>
    <xf numFmtId="3" fontId="0" fillId="7" borderId="16" xfId="0" applyNumberFormat="1" applyFill="1" applyBorder="1" applyAlignment="1">
      <alignment horizontal="center" vertical="center"/>
    </xf>
    <xf numFmtId="3" fontId="0" fillId="7" borderId="33" xfId="0" applyNumberForma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3" fontId="36" fillId="33" borderId="27" xfId="0" applyNumberFormat="1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2" fontId="36" fillId="36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174" fontId="48" fillId="7" borderId="30" xfId="0" applyNumberFormat="1" applyFont="1" applyFill="1" applyBorder="1" applyAlignment="1">
      <alignment horizontal="center" vertical="center"/>
    </xf>
    <xf numFmtId="174" fontId="48" fillId="7" borderId="14" xfId="0" applyNumberFormat="1" applyFont="1" applyFill="1" applyBorder="1" applyAlignment="1">
      <alignment horizontal="center" vertical="center"/>
    </xf>
    <xf numFmtId="174" fontId="48" fillId="7" borderId="10" xfId="0" applyNumberFormat="1" applyFont="1" applyFill="1" applyBorder="1" applyAlignment="1">
      <alignment horizontal="center" vertical="center"/>
    </xf>
    <xf numFmtId="174" fontId="48" fillId="7" borderId="11" xfId="0" applyNumberFormat="1" applyFont="1" applyFill="1" applyBorder="1" applyAlignment="1">
      <alignment horizontal="center" vertical="center"/>
    </xf>
    <xf numFmtId="174" fontId="48" fillId="7" borderId="33" xfId="0" applyNumberFormat="1" applyFont="1" applyFill="1" applyBorder="1" applyAlignment="1">
      <alignment horizontal="center" vertical="center"/>
    </xf>
    <xf numFmtId="174" fontId="48" fillId="7" borderId="12" xfId="0" applyNumberFormat="1" applyFont="1" applyFill="1" applyBorder="1" applyAlignment="1">
      <alignment horizontal="center" vertical="center"/>
    </xf>
    <xf numFmtId="174" fontId="48" fillId="7" borderId="10" xfId="0" applyNumberFormat="1" applyFont="1" applyFill="1" applyBorder="1" applyAlignment="1">
      <alignment horizontal="center"/>
    </xf>
    <xf numFmtId="174" fontId="48" fillId="7" borderId="29" xfId="0" applyNumberFormat="1" applyFont="1" applyFill="1" applyBorder="1" applyAlignment="1">
      <alignment horizontal="center" vertical="center"/>
    </xf>
    <xf numFmtId="174" fontId="48" fillId="7" borderId="15" xfId="0" applyNumberFormat="1" applyFont="1" applyFill="1" applyBorder="1" applyAlignment="1">
      <alignment horizontal="center"/>
    </xf>
    <xf numFmtId="174" fontId="48" fillId="7" borderId="15" xfId="0" applyNumberFormat="1" applyFont="1" applyFill="1" applyBorder="1" applyAlignment="1">
      <alignment horizontal="center" vertical="center"/>
    </xf>
    <xf numFmtId="174" fontId="48" fillId="7" borderId="16" xfId="0" applyNumberFormat="1" applyFont="1" applyFill="1" applyBorder="1" applyAlignment="1">
      <alignment horizontal="center" vertical="center"/>
    </xf>
    <xf numFmtId="174" fontId="48" fillId="2" borderId="30" xfId="0" applyNumberFormat="1" applyFont="1" applyFill="1" applyBorder="1" applyAlignment="1">
      <alignment horizontal="center" vertical="center"/>
    </xf>
    <xf numFmtId="174" fontId="48" fillId="2" borderId="14" xfId="0" applyNumberFormat="1" applyFont="1" applyFill="1" applyBorder="1" applyAlignment="1">
      <alignment horizontal="center" vertical="center"/>
    </xf>
    <xf numFmtId="174" fontId="48" fillId="2" borderId="15" xfId="0" applyNumberFormat="1" applyFont="1" applyFill="1" applyBorder="1" applyAlignment="1">
      <alignment horizontal="center"/>
    </xf>
    <xf numFmtId="174" fontId="48" fillId="2" borderId="10" xfId="0" applyNumberFormat="1" applyFont="1" applyFill="1" applyBorder="1" applyAlignment="1">
      <alignment horizontal="center" vertical="center"/>
    </xf>
    <xf numFmtId="174" fontId="48" fillId="2" borderId="11" xfId="0" applyNumberFormat="1" applyFont="1" applyFill="1" applyBorder="1" applyAlignment="1">
      <alignment horizontal="center" vertical="center"/>
    </xf>
    <xf numFmtId="174" fontId="48" fillId="2" borderId="15" xfId="0" applyNumberFormat="1" applyFont="1" applyFill="1" applyBorder="1" applyAlignment="1">
      <alignment horizontal="center" vertical="center"/>
    </xf>
    <xf numFmtId="174" fontId="48" fillId="2" borderId="10" xfId="0" applyNumberFormat="1" applyFont="1" applyFill="1" applyBorder="1" applyAlignment="1">
      <alignment horizontal="center"/>
    </xf>
    <xf numFmtId="174" fontId="48" fillId="2" borderId="16" xfId="0" applyNumberFormat="1" applyFont="1" applyFill="1" applyBorder="1" applyAlignment="1">
      <alignment horizontal="center" vertical="center"/>
    </xf>
    <xf numFmtId="174" fontId="48" fillId="2" borderId="33" xfId="0" applyNumberFormat="1" applyFont="1" applyFill="1" applyBorder="1" applyAlignment="1">
      <alignment horizontal="center" vertical="center"/>
    </xf>
    <xf numFmtId="174" fontId="48" fillId="2" borderId="12" xfId="0" applyNumberFormat="1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2" fontId="50" fillId="33" borderId="26" xfId="0" applyNumberFormat="1" applyFont="1" applyFill="1" applyBorder="1" applyAlignment="1">
      <alignment horizontal="center" vertical="center"/>
    </xf>
    <xf numFmtId="2" fontId="50" fillId="33" borderId="27" xfId="0" applyNumberFormat="1" applyFont="1" applyFill="1" applyBorder="1" applyAlignment="1">
      <alignment horizontal="center" vertical="center"/>
    </xf>
    <xf numFmtId="2" fontId="50" fillId="33" borderId="28" xfId="0" applyNumberFormat="1" applyFont="1" applyFill="1" applyBorder="1" applyAlignment="1">
      <alignment horizontal="center" vertical="center"/>
    </xf>
    <xf numFmtId="2" fontId="48" fillId="7" borderId="14" xfId="0" applyNumberFormat="1" applyFont="1" applyFill="1" applyBorder="1" applyAlignment="1">
      <alignment horizontal="center" vertical="center"/>
    </xf>
    <xf numFmtId="2" fontId="48" fillId="7" borderId="11" xfId="0" applyNumberFormat="1" applyFont="1" applyFill="1" applyBorder="1" applyAlignment="1">
      <alignment horizontal="center" vertical="center"/>
    </xf>
    <xf numFmtId="175" fontId="48" fillId="7" borderId="29" xfId="0" applyNumberFormat="1" applyFont="1" applyFill="1" applyBorder="1" applyAlignment="1">
      <alignment horizontal="center" vertical="center"/>
    </xf>
    <xf numFmtId="175" fontId="48" fillId="7" borderId="15" xfId="0" applyNumberFormat="1" applyFont="1" applyFill="1" applyBorder="1" applyAlignment="1">
      <alignment horizontal="center" vertical="center"/>
    </xf>
    <xf numFmtId="176" fontId="48" fillId="7" borderId="30" xfId="0" applyNumberFormat="1" applyFont="1" applyFill="1" applyBorder="1" applyAlignment="1">
      <alignment horizontal="center" vertical="center"/>
    </xf>
    <xf numFmtId="176" fontId="48" fillId="7" borderId="10" xfId="0" applyNumberFormat="1" applyFont="1" applyFill="1" applyBorder="1" applyAlignment="1">
      <alignment horizontal="center" vertical="center"/>
    </xf>
    <xf numFmtId="175" fontId="48" fillId="7" borderId="16" xfId="0" applyNumberFormat="1" applyFont="1" applyFill="1" applyBorder="1" applyAlignment="1">
      <alignment horizontal="center" vertical="center"/>
    </xf>
    <xf numFmtId="176" fontId="48" fillId="7" borderId="33" xfId="0" applyNumberFormat="1" applyFont="1" applyFill="1" applyBorder="1" applyAlignment="1">
      <alignment horizontal="center" vertical="center"/>
    </xf>
    <xf numFmtId="2" fontId="48" fillId="7" borderId="12" xfId="0" applyNumberFormat="1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2" fontId="50" fillId="34" borderId="26" xfId="0" applyNumberFormat="1" applyFont="1" applyFill="1" applyBorder="1" applyAlignment="1">
      <alignment horizontal="center" vertical="center"/>
    </xf>
    <xf numFmtId="2" fontId="50" fillId="34" borderId="27" xfId="0" applyNumberFormat="1" applyFont="1" applyFill="1" applyBorder="1" applyAlignment="1">
      <alignment horizontal="center" vertical="center"/>
    </xf>
    <xf numFmtId="2" fontId="50" fillId="34" borderId="28" xfId="0" applyNumberFormat="1" applyFont="1" applyFill="1" applyBorder="1" applyAlignment="1">
      <alignment horizontal="center" vertical="center"/>
    </xf>
    <xf numFmtId="174" fontId="48" fillId="2" borderId="29" xfId="0" applyNumberFormat="1" applyFont="1" applyFill="1" applyBorder="1" applyAlignment="1">
      <alignment horizontal="center"/>
    </xf>
    <xf numFmtId="3" fontId="0" fillId="7" borderId="39" xfId="0" applyNumberFormat="1" applyFill="1" applyBorder="1" applyAlignment="1">
      <alignment horizontal="center" vertical="center"/>
    </xf>
    <xf numFmtId="3" fontId="0" fillId="7" borderId="24" xfId="0" applyNumberFormat="1" applyFill="1" applyBorder="1" applyAlignment="1">
      <alignment horizontal="center" vertical="center"/>
    </xf>
    <xf numFmtId="3" fontId="0" fillId="7" borderId="25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3" fontId="36" fillId="34" borderId="27" xfId="0" applyNumberFormat="1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 textRotation="90"/>
    </xf>
    <xf numFmtId="0" fontId="51" fillId="33" borderId="37" xfId="0" applyFont="1" applyFill="1" applyBorder="1" applyAlignment="1">
      <alignment horizontal="center" vertical="center" textRotation="90"/>
    </xf>
    <xf numFmtId="0" fontId="51" fillId="33" borderId="38" xfId="0" applyFont="1" applyFill="1" applyBorder="1" applyAlignment="1">
      <alignment horizontal="center" vertical="center" textRotation="90"/>
    </xf>
    <xf numFmtId="0" fontId="52" fillId="34" borderId="40" xfId="0" applyFont="1" applyFill="1" applyBorder="1" applyAlignment="1">
      <alignment horizontal="center" vertical="center" textRotation="90"/>
    </xf>
    <xf numFmtId="0" fontId="52" fillId="34" borderId="41" xfId="0" applyFont="1" applyFill="1" applyBorder="1" applyAlignment="1">
      <alignment horizontal="center" vertical="center" textRotation="90"/>
    </xf>
    <xf numFmtId="0" fontId="52" fillId="34" borderId="42" xfId="0" applyFont="1" applyFill="1" applyBorder="1" applyAlignment="1">
      <alignment horizontal="center" vertical="center" textRotation="90"/>
    </xf>
    <xf numFmtId="2" fontId="53" fillId="33" borderId="43" xfId="0" applyNumberFormat="1" applyFont="1" applyFill="1" applyBorder="1" applyAlignment="1">
      <alignment horizontal="center" vertical="center" wrapText="1"/>
    </xf>
    <xf numFmtId="2" fontId="53" fillId="33" borderId="44" xfId="0" applyNumberFormat="1" applyFont="1" applyFill="1" applyBorder="1" applyAlignment="1">
      <alignment horizontal="center" vertical="center" wrapText="1"/>
    </xf>
    <xf numFmtId="2" fontId="53" fillId="33" borderId="45" xfId="0" applyNumberFormat="1" applyFont="1" applyFill="1" applyBorder="1" applyAlignment="1">
      <alignment horizontal="center" vertical="center" wrapText="1"/>
    </xf>
    <xf numFmtId="2" fontId="53" fillId="34" borderId="43" xfId="0" applyNumberFormat="1" applyFont="1" applyFill="1" applyBorder="1" applyAlignment="1">
      <alignment horizontal="center" vertical="center" wrapText="1"/>
    </xf>
    <xf numFmtId="2" fontId="53" fillId="34" borderId="44" xfId="0" applyNumberFormat="1" applyFont="1" applyFill="1" applyBorder="1" applyAlignment="1">
      <alignment horizontal="center" vertical="center" wrapText="1"/>
    </xf>
    <xf numFmtId="2" fontId="53" fillId="34" borderId="4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7">
      <selection activeCell="C17" sqref="C17"/>
    </sheetView>
  </sheetViews>
  <sheetFormatPr defaultColWidth="9.140625" defaultRowHeight="15"/>
  <cols>
    <col min="1" max="1" width="8.7109375" style="0" customWidth="1"/>
    <col min="2" max="2" width="8.7109375" style="2" customWidth="1"/>
    <col min="3" max="7" width="8.7109375" style="14" customWidth="1"/>
    <col min="8" max="11" width="8.7109375" style="2" customWidth="1"/>
    <col min="12" max="12" width="8.7109375" style="3" customWidth="1"/>
    <col min="13" max="13" width="8.7109375" style="2" customWidth="1"/>
    <col min="14" max="14" width="8.7109375" style="3" customWidth="1"/>
    <col min="15" max="15" width="8.7109375" style="2" customWidth="1"/>
    <col min="16" max="16" width="8.7109375" style="3" customWidth="1"/>
    <col min="17" max="19" width="8.7109375" style="2" customWidth="1"/>
    <col min="20" max="26" width="8.7109375" style="0" customWidth="1"/>
  </cols>
  <sheetData>
    <row r="1" spans="1:23" ht="28.5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5.75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4" ht="15.75">
      <c r="A4" s="1" t="s">
        <v>56</v>
      </c>
    </row>
    <row r="5" ht="15">
      <c r="A5" t="s">
        <v>44</v>
      </c>
    </row>
    <row r="6" ht="15">
      <c r="A6" t="s">
        <v>45</v>
      </c>
    </row>
    <row r="7" ht="15">
      <c r="A7" t="s">
        <v>57</v>
      </c>
    </row>
    <row r="9" spans="1:22" ht="15">
      <c r="A9" t="s">
        <v>46</v>
      </c>
      <c r="V9" s="62"/>
    </row>
    <row r="10" ht="15">
      <c r="A10" s="44" t="s">
        <v>47</v>
      </c>
    </row>
    <row r="11" ht="15">
      <c r="A11" t="s">
        <v>55</v>
      </c>
    </row>
    <row r="13" ht="15">
      <c r="A13" t="s">
        <v>58</v>
      </c>
    </row>
    <row r="14" ht="15">
      <c r="A14" t="s">
        <v>59</v>
      </c>
    </row>
    <row r="15" ht="15.75" thickBot="1"/>
    <row r="16" spans="1:23" ht="15" customHeight="1" thickBot="1">
      <c r="A16" s="124" t="s">
        <v>1</v>
      </c>
      <c r="B16" s="7" t="s">
        <v>2</v>
      </c>
      <c r="C16" s="15" t="s">
        <v>3</v>
      </c>
      <c r="D16" s="35" t="s">
        <v>40</v>
      </c>
      <c r="E16" s="36" t="s">
        <v>41</v>
      </c>
      <c r="F16" s="36" t="s">
        <v>42</v>
      </c>
      <c r="G16" s="37" t="s">
        <v>43</v>
      </c>
      <c r="H16" s="24" t="s">
        <v>4</v>
      </c>
      <c r="I16" s="52" t="s">
        <v>5</v>
      </c>
      <c r="J16" s="58" t="s">
        <v>6</v>
      </c>
      <c r="K16" s="58" t="s">
        <v>7</v>
      </c>
      <c r="L16" s="59" t="s">
        <v>8</v>
      </c>
      <c r="M16" s="58" t="s">
        <v>9</v>
      </c>
      <c r="N16" s="59" t="s">
        <v>10</v>
      </c>
      <c r="O16" s="58" t="s">
        <v>11</v>
      </c>
      <c r="P16" s="59" t="s">
        <v>12</v>
      </c>
      <c r="Q16" s="58" t="s">
        <v>13</v>
      </c>
      <c r="R16" s="59" t="s">
        <v>14</v>
      </c>
      <c r="S16" s="58" t="s">
        <v>34</v>
      </c>
      <c r="T16" s="58" t="s">
        <v>35</v>
      </c>
      <c r="U16" s="58" t="s">
        <v>36</v>
      </c>
      <c r="V16" s="24" t="s">
        <v>37</v>
      </c>
      <c r="W16" s="60" t="s">
        <v>38</v>
      </c>
    </row>
    <row r="17" spans="1:23" ht="15.75" thickBot="1">
      <c r="A17" s="125"/>
      <c r="B17" s="26" t="s">
        <v>15</v>
      </c>
      <c r="C17" s="61">
        <v>47.97</v>
      </c>
      <c r="D17" s="38">
        <f>_xlfn.IFERROR(ROUNDDOWN(POWER(C17-6,1.05)*17.5458,0),0)</f>
        <v>887</v>
      </c>
      <c r="E17" s="39">
        <f>_xlfn.IFERROR(ROUNDDOWN(POWER(C17-6,1.05)*17.5458,0),0)</f>
        <v>887</v>
      </c>
      <c r="F17" s="39">
        <f>_xlfn.IFERROR(ROUNDDOWN(POWER(C17-6,1.05)*17.5458,0),0)</f>
        <v>887</v>
      </c>
      <c r="G17" s="17">
        <f>_xlfn.IFERROR(ROUNDDOWN(POWER(C17-6,1.05)*17.5458,0),0)</f>
        <v>887</v>
      </c>
      <c r="H17" s="112">
        <f>_xlfn.IFERROR(ROUNDDOWN(POWER(C17-6,1.05)*17.5458,0),0)</f>
        <v>887</v>
      </c>
      <c r="I17" s="38">
        <f>_xlfn.IFERROR(ROUNDDOWN(POWER((ROUNDDOWN(C17*I25,2))-D25,E25)*C25,0),0)</f>
        <v>887</v>
      </c>
      <c r="J17" s="39">
        <f>_xlfn.IFERROR(ROUNDDOWN(POWER((ROUNDDOWN(C17*J25,2))-D25,E25)*C25,0),0)</f>
        <v>988</v>
      </c>
      <c r="K17" s="39">
        <f>_xlfn.IFERROR(ROUNDDOWN(POWER((ROUNDDOWN(C17*K25,2))-D25,E25)*C25,0),0)</f>
        <v>1076</v>
      </c>
      <c r="L17" s="39">
        <f>_xlfn.IFERROR(ROUNDDOWN(POWER((ROUNDDOWN(C17*L25,2))-D25,E25)*C25,0),0)</f>
        <v>1179</v>
      </c>
      <c r="M17" s="39">
        <f>_xlfn.IFERROR(ROUNDDOWN(POWER((ROUNDDOWN(C17*M25,2))-D25,E25)*C25,0),0)</f>
        <v>1192</v>
      </c>
      <c r="N17" s="39">
        <f>_xlfn.IFERROR(ROUNDDOWN(POWER((ROUNDDOWN(C17*N25,2))-D25,E25)*C25,0),0)</f>
        <v>1316</v>
      </c>
      <c r="O17" s="39">
        <f>_xlfn.IFERROR(ROUNDDOWN(POWER((ROUNDDOWN(C17*O25,2))-D25,E25)*C25,0),0)</f>
        <v>1465</v>
      </c>
      <c r="P17" s="39">
        <f>_xlfn.IFERROR(ROUNDDOWN(POWER((ROUNDDOWN(C17*P25,2))-D25,E25)*C25,0),0)</f>
        <v>1649</v>
      </c>
      <c r="Q17" s="39">
        <f>_xlfn.IFERROR(ROUNDDOWN(POWER((ROUNDDOWN(C17*Q25,2))-D25,E25)*C25,0),0)</f>
        <v>1883</v>
      </c>
      <c r="R17" s="39">
        <f>_xlfn.IFERROR(ROUNDDOWN(POWER((ROUNDDOWN(C17*R25,2))-D25,E25)*C25,0),0)</f>
        <v>1974</v>
      </c>
      <c r="S17" s="39">
        <f>_xlfn.IFERROR(ROUNDDOWN(POWER((ROUNDDOWN(C17*S25,2))-D25,E25)*C25,0),0)</f>
        <v>2312</v>
      </c>
      <c r="T17" s="39">
        <f>_xlfn.IFERROR(ROUNDDOWN(POWER((ROUNDDOWN(C17*T25,2))-D25,E25)*C25,0),0)</f>
        <v>2781</v>
      </c>
      <c r="U17" s="39">
        <f>_xlfn.IFERROR(ROUNDDOWN(POWER((ROUNDDOWN(C17*U25,2))-D25,E25)*C25,0),0)</f>
        <v>3473</v>
      </c>
      <c r="V17" s="39">
        <f>_xlfn.IFERROR(ROUNDDOWN(POWER((ROUNDDOWN(C17*V25,2))-D25,E25)*C25,0),0)</f>
        <v>4591</v>
      </c>
      <c r="W17" s="17">
        <f>_xlfn.IFERROR(ROUNDDOWN(POWER((ROUNDDOWN(C17*W25,2))-D25,E25)*C25,0),0)</f>
        <v>6687</v>
      </c>
    </row>
    <row r="18" spans="1:23" ht="15.75" thickBot="1">
      <c r="A18" s="125"/>
      <c r="B18" s="27" t="s">
        <v>16</v>
      </c>
      <c r="C18" s="61">
        <v>14.02</v>
      </c>
      <c r="D18" s="40">
        <f>_xlfn.IFERROR(ROUNDDOWN(POWER(C18-1.5,1.05)*56.0211,0),0)</f>
        <v>795</v>
      </c>
      <c r="E18" s="4">
        <f>_xlfn.IFERROR(ROUNDDOWN(POWER(C18-1.5,1.05)*56.0211,0),0)</f>
        <v>795</v>
      </c>
      <c r="F18" s="4">
        <f>_xlfn.IFERROR(ROUNDDOWN(POWER(C18-1.5,1.05)*56.0211,0),0)</f>
        <v>795</v>
      </c>
      <c r="G18" s="5">
        <f>_xlfn.IFERROR(ROUNDDOWN(POWER(C18-1.5,1.05)*56.0211,0),0)</f>
        <v>795</v>
      </c>
      <c r="H18" s="113">
        <f>_xlfn.IFERROR(ROUNDDOWN(POWER(C18-1.5,1.05)*56.0211,0),0)</f>
        <v>795</v>
      </c>
      <c r="I18" s="40">
        <f>_xlfn.IFERROR(ROUNDDOWN(POWER((ROUNDDOWN(C18*I26,2))-D26,E26)*C26,0),0)</f>
        <v>795</v>
      </c>
      <c r="J18" s="4">
        <f>_xlfn.IFERROR(ROUNDDOWN(POWER((ROUNDDOWN(C18*J26,2))-D26,E26)*C26,0),0)</f>
        <v>829</v>
      </c>
      <c r="K18" s="4">
        <f>_xlfn.IFERROR(ROUNDDOWN(POWER((ROUNDDOWN(C18*K26,2))-D26,E26)*C26,0),0)</f>
        <v>898</v>
      </c>
      <c r="L18" s="4">
        <f>_xlfn.IFERROR(ROUNDDOWN(POWER((ROUNDDOWN(C18*L26,2))-D26,E26)*C26,0),0)</f>
        <v>978</v>
      </c>
      <c r="M18" s="4">
        <f>_xlfn.IFERROR(ROUNDDOWN(POWER((ROUNDDOWN(C18*M26,2))-D26,E26)*C26,0),0)</f>
        <v>1041</v>
      </c>
      <c r="N18" s="4">
        <f>_xlfn.IFERROR(ROUNDDOWN(POWER((ROUNDDOWN(C18*N26,2))-D26,E26)*C26,0),0)</f>
        <v>1145</v>
      </c>
      <c r="O18" s="4">
        <f>_xlfn.IFERROR(ROUNDDOWN(POWER((ROUNDDOWN(C18*O26,2))-D26,E26)*C26,0),0)</f>
        <v>1270</v>
      </c>
      <c r="P18" s="4">
        <f>_xlfn.IFERROR(ROUNDDOWN(POWER((ROUNDDOWN(C18*P26,2))-D26,E26)*C26,0),0)</f>
        <v>1422</v>
      </c>
      <c r="Q18" s="4">
        <f>_xlfn.IFERROR(ROUNDDOWN(POWER((ROUNDDOWN(C18*Q26,2))-D26,E26)*C26,0),0)</f>
        <v>1611</v>
      </c>
      <c r="R18" s="4">
        <f>_xlfn.IFERROR(ROUNDDOWN(POWER((ROUNDDOWN(C18*R26,2))-D26,E26)*C26,0),0)</f>
        <v>1589</v>
      </c>
      <c r="S18" s="4">
        <f>_xlfn.IFERROR(ROUNDDOWN(POWER((ROUNDDOWN(C18*S26,2))-D26,E26)*C26,0),0)</f>
        <v>1823</v>
      </c>
      <c r="T18" s="4">
        <f>_xlfn.IFERROR(ROUNDDOWN(POWER((ROUNDDOWN(C18*T26,2))-D26,E26)*C26,0),0)</f>
        <v>2131</v>
      </c>
      <c r="U18" s="4">
        <f>_xlfn.IFERROR(ROUNDDOWN(POWER((ROUNDDOWN(C18*U26,2))-D26,E26)*C26,0),0)</f>
        <v>2553</v>
      </c>
      <c r="V18" s="4">
        <f>_xlfn.IFERROR(ROUNDDOWN(POWER((ROUNDDOWN(C18*V26,2))-D26,E26)*C26,0),0)</f>
        <v>3164</v>
      </c>
      <c r="W18" s="5">
        <f>_xlfn.IFERROR(ROUNDDOWN(POWER((ROUNDDOWN(C18*W26,2))-D26,E26)*C26,0),0)</f>
        <v>4129</v>
      </c>
    </row>
    <row r="19" spans="1:23" ht="15.75" thickBot="1">
      <c r="A19" s="125"/>
      <c r="B19" s="27" t="s">
        <v>17</v>
      </c>
      <c r="C19" s="61">
        <v>47.48</v>
      </c>
      <c r="D19" s="40">
        <f>_xlfn.IFERROR(ROUNDDOWN(POWER(C19-3,1.1)*12.3311,0),0)</f>
        <v>801</v>
      </c>
      <c r="E19" s="4">
        <f>_xlfn.IFERROR(ROUNDDOWN(POWER(C19-3,1.1)*12.3311,0),0)</f>
        <v>801</v>
      </c>
      <c r="F19" s="4">
        <f>_xlfn.IFERROR(ROUNDDOWN(POWER(C19-3,1.1)*12.3311,0),0)</f>
        <v>801</v>
      </c>
      <c r="G19" s="5">
        <f>_xlfn.IFERROR(ROUNDDOWN(POWER(C19-3,1.1)*12.3311,0),0)</f>
        <v>801</v>
      </c>
      <c r="H19" s="113">
        <f>_xlfn.IFERROR(ROUNDDOWN(POWER(C19-3,1.1)*12.3311,0),0)</f>
        <v>801</v>
      </c>
      <c r="I19" s="40">
        <f>_xlfn.IFERROR(ROUNDDOWN(POWER((ROUNDDOWN(C19*I27,2))-D27,E27)*C27,0),0)</f>
        <v>801</v>
      </c>
      <c r="J19" s="4">
        <f>_xlfn.IFERROR(ROUNDDOWN(POWER((ROUNDDOWN(C19*J27,2))-D27,E27)*C27,0),0)</f>
        <v>836</v>
      </c>
      <c r="K19" s="4">
        <f>_xlfn.IFERROR(ROUNDDOWN(POWER((ROUNDDOWN(C19*K27,2))-D27,E27)*C27,0),0)</f>
        <v>910</v>
      </c>
      <c r="L19" s="4">
        <f>_xlfn.IFERROR(ROUNDDOWN(POWER((ROUNDDOWN(C19*L27,2))-D27,E27)*C27,0),0)</f>
        <v>997</v>
      </c>
      <c r="M19" s="4">
        <f>_xlfn.IFERROR(ROUNDDOWN(POWER((ROUNDDOWN(C19*M27,2))-D27,E27)*C27,0),0)</f>
        <v>1100</v>
      </c>
      <c r="N19" s="4">
        <f>_xlfn.IFERROR(ROUNDDOWN(POWER((ROUNDDOWN(C19*N27,2))-D27,E27)*C27,0),0)</f>
        <v>1225</v>
      </c>
      <c r="O19" s="4">
        <f>_xlfn.IFERROR(ROUNDDOWN(POWER((ROUNDDOWN(C19*O27,2))-D27,E27)*C27,0),0)</f>
        <v>1377</v>
      </c>
      <c r="P19" s="4">
        <f>_xlfn.IFERROR(ROUNDDOWN(POWER((ROUNDDOWN(C19*P27,2))-D27,E27)*C27,0),0)</f>
        <v>1573</v>
      </c>
      <c r="Q19" s="4">
        <f>_xlfn.IFERROR(ROUNDDOWN(POWER((ROUNDDOWN(C19*Q27,2))-D27,E27)*C27,0),0)</f>
        <v>1837</v>
      </c>
      <c r="R19" s="4">
        <f>_xlfn.IFERROR(ROUNDDOWN(POWER((ROUNDDOWN(C19*R27,2))-D27,E27)*C27,0),0)</f>
        <v>1939</v>
      </c>
      <c r="S19" s="4">
        <f>_xlfn.IFERROR(ROUNDDOWN(POWER((ROUNDDOWN(C19*S27,2))-D27,E27)*C27,0),0)</f>
        <v>2317</v>
      </c>
      <c r="T19" s="4">
        <f>_xlfn.IFERROR(ROUNDDOWN(POWER((ROUNDDOWN(C19*T27,2))-D27,E27)*C27,0),0)</f>
        <v>2859</v>
      </c>
      <c r="U19" s="4">
        <f>_xlfn.IFERROR(ROUNDDOWN(POWER((ROUNDDOWN(C19*U27,2))-D27,E27)*C27,0),0)</f>
        <v>3701</v>
      </c>
      <c r="V19" s="4">
        <f>_xlfn.IFERROR(ROUNDDOWN(POWER((ROUNDDOWN(C19*V27,2))-D27,E27)*C27,0),0)</f>
        <v>5169</v>
      </c>
      <c r="W19" s="5">
        <f>_xlfn.IFERROR(ROUNDDOWN(POWER((ROUNDDOWN(C19*W27,2))-D27,E27)*C27,0),0)</f>
        <v>8328</v>
      </c>
    </row>
    <row r="20" spans="1:23" ht="15.75" thickBot="1">
      <c r="A20" s="125"/>
      <c r="B20" s="27" t="s">
        <v>18</v>
      </c>
      <c r="C20" s="61">
        <v>16.27</v>
      </c>
      <c r="D20" s="40">
        <f>_xlfn.IFERROR(ROUNDDOWN(POWER(C20-1.5,1.05)*52.1403,0),0)</f>
        <v>881</v>
      </c>
      <c r="E20" s="4">
        <f>_xlfn.IFERROR(ROUNDDOWN(POWER(C20-1.5,1.05)*52.1403,0),0)</f>
        <v>881</v>
      </c>
      <c r="F20" s="4">
        <f>_xlfn.IFERROR(ROUNDDOWN(POWER(C20-1.5,1.05)*52.1403,0),0)</f>
        <v>881</v>
      </c>
      <c r="G20" s="5">
        <f>_xlfn.IFERROR(ROUNDDOWN(POWER(C20-1.5,1.05)*52.1403,0),0)</f>
        <v>881</v>
      </c>
      <c r="H20" s="113">
        <f>_xlfn.IFERROR(ROUNDDOWN(POWER(C20-1.5,1.05)*52.1403,0),0)</f>
        <v>881</v>
      </c>
      <c r="I20" s="40">
        <f>_xlfn.IFERROR(ROUNDDOWN(POWER((ROUNDDOWN(C20*I28,2))-D28,E28)*C28,0),0)</f>
        <v>881</v>
      </c>
      <c r="J20" s="4">
        <f>_xlfn.IFERROR(ROUNDDOWN(POWER((ROUNDDOWN(C20*J28,2))-D28,E28)*C28,0),0)</f>
        <v>975</v>
      </c>
      <c r="K20" s="4">
        <f>_xlfn.IFERROR(ROUNDDOWN(POWER((ROUNDDOWN(C20*K28,2))-D28,E28)*C28,0),0)</f>
        <v>1070</v>
      </c>
      <c r="L20" s="4">
        <f>_xlfn.IFERROR(ROUNDDOWN(POWER((ROUNDDOWN(C20*L28,2))-D28,E28)*C28,0),0)</f>
        <v>1183</v>
      </c>
      <c r="M20" s="4">
        <f>_xlfn.IFERROR(ROUNDDOWN(POWER((ROUNDDOWN(C20*M28,2))-D28,E28)*C28,0),0)</f>
        <v>1067</v>
      </c>
      <c r="N20" s="4">
        <f>_xlfn.IFERROR(ROUNDDOWN(POWER((ROUNDDOWN(C20*N28,2))-D28,E28)*C28,0),0)</f>
        <v>1180</v>
      </c>
      <c r="O20" s="4">
        <f>_xlfn.IFERROR(ROUNDDOWN(POWER((ROUNDDOWN(C20*O28,2))-D28,E28)*C28,0),0)</f>
        <v>1096</v>
      </c>
      <c r="P20" s="4">
        <f>_xlfn.IFERROR(ROUNDDOWN(POWER((ROUNDDOWN(C20*P28,2))-D28,E28)*C28,0),0)</f>
        <v>1215</v>
      </c>
      <c r="Q20" s="4">
        <f>_xlfn.IFERROR(ROUNDDOWN(POWER((ROUNDDOWN(C20*Q28,2))-D28,E28)*C28,0),0)</f>
        <v>1361</v>
      </c>
      <c r="R20" s="4">
        <f>_xlfn.IFERROR(ROUNDDOWN(POWER((ROUNDDOWN(C20*R28,2))-D28,E28)*C28,0),0)</f>
        <v>1411</v>
      </c>
      <c r="S20" s="4">
        <f>_xlfn.IFERROR(ROUNDDOWN(POWER((ROUNDDOWN(C20*S28,2))-D28,E28)*C28,0),0)</f>
        <v>1605</v>
      </c>
      <c r="T20" s="4">
        <f>_xlfn.IFERROR(ROUNDDOWN(POWER((ROUNDDOWN(C20*T28,2))-D28,E28)*C28,0),0)</f>
        <v>1867</v>
      </c>
      <c r="U20" s="4">
        <f>_xlfn.IFERROR(ROUNDDOWN(POWER((ROUNDDOWN(C20*U28,2))-D28,E28)*C28,0),0)</f>
        <v>2209</v>
      </c>
      <c r="V20" s="4">
        <f>_xlfn.IFERROR(ROUNDDOWN(POWER((ROUNDDOWN(C20*V28,2))-D28,E28)*C28,0),0)</f>
        <v>2711</v>
      </c>
      <c r="W20" s="5">
        <f>_xlfn.IFERROR(ROUNDDOWN(POWER((ROUNDDOWN(C20*W28,2))-D28,E28)*C28,0),0)</f>
        <v>3521</v>
      </c>
    </row>
    <row r="21" spans="1:23" ht="15.75" thickBot="1">
      <c r="A21" s="126"/>
      <c r="B21" s="28" t="s">
        <v>19</v>
      </c>
      <c r="C21" s="61">
        <v>31.94</v>
      </c>
      <c r="D21" s="56">
        <f>_xlfn.IFERROR(ROUNDDOWN(POWER(C21-3.8,1.04)*15.9803,0),0)</f>
        <v>513</v>
      </c>
      <c r="E21" s="57">
        <f>_xlfn.IFERROR(ROUNDDOWN(POWER(C21-3.8,1.04)*15.9803,0),0)</f>
        <v>513</v>
      </c>
      <c r="F21" s="57">
        <f>_xlfn.IFERROR(ROUNDDOWN(POWER(C21-3.8,1.04)*15.9803,0),0)</f>
        <v>513</v>
      </c>
      <c r="G21" s="6">
        <f>_xlfn.IFERROR(ROUNDDOWN(POWER(C21-3.8,1.04)*15.9803,0),0)</f>
        <v>513</v>
      </c>
      <c r="H21" s="114">
        <f>_xlfn.IFERROR(ROUNDDOWN(POWER(C21-3.8,1.04)*15.9803,0),0)</f>
        <v>513</v>
      </c>
      <c r="I21" s="56">
        <f>_xlfn.IFERROR(ROUNDDOWN(POWER((ROUNDDOWN(C21*I29,2))-D29,E29)*C29,0),0)</f>
        <v>513</v>
      </c>
      <c r="J21" s="57">
        <f>_xlfn.IFERROR(ROUNDDOWN(POWER((ROUNDDOWN(C21*J29,2))-D29,E29)*C29,0),0)</f>
        <v>551</v>
      </c>
      <c r="K21" s="57">
        <f>_xlfn.IFERROR(ROUNDDOWN(POWER((ROUNDDOWN(C21*K29,2))-D29,E29)*C29,0),0)</f>
        <v>603</v>
      </c>
      <c r="L21" s="57">
        <f>_xlfn.IFERROR(ROUNDDOWN(POWER((ROUNDDOWN(C21*L29,2))-D29,E29)*C29,0),0)</f>
        <v>664</v>
      </c>
      <c r="M21" s="57">
        <f>_xlfn.IFERROR(ROUNDDOWN(POWER((ROUNDDOWN(C21*M29,2))-D29,E29)*C29,0),0)</f>
        <v>706</v>
      </c>
      <c r="N21" s="57">
        <f>_xlfn.IFERROR(ROUNDDOWN(POWER((ROUNDDOWN(C21*N29,2))-D29,E29)*C29,0),0)</f>
        <v>788</v>
      </c>
      <c r="O21" s="57">
        <f>_xlfn.IFERROR(ROUNDDOWN(POWER((ROUNDDOWN(C21*O29,2))-D29,E29)*C29,0),0)</f>
        <v>889</v>
      </c>
      <c r="P21" s="57">
        <f>_xlfn.IFERROR(ROUNDDOWN(POWER((ROUNDDOWN(C21*P29,2))-D29,E29)*C29,0),0)</f>
        <v>1016</v>
      </c>
      <c r="Q21" s="57">
        <f>_xlfn.IFERROR(ROUNDDOWN(POWER((ROUNDDOWN(C21*Q29,2))-D29,E29)*C29,0),0)</f>
        <v>1192</v>
      </c>
      <c r="R21" s="57">
        <f>_xlfn.IFERROR(ROUNDDOWN(POWER((ROUNDDOWN(C21*R29,2))-D29,E29)*C29,0),0)</f>
        <v>1306</v>
      </c>
      <c r="S21" s="57">
        <f>_xlfn.IFERROR(ROUNDDOWN(POWER((ROUNDDOWN(C21*S29,2))-D29,E29)*C29,0),0)</f>
        <v>1579</v>
      </c>
      <c r="T21" s="57">
        <f>_xlfn.IFERROR(ROUNDDOWN(POWER((ROUNDDOWN(C21*T29,2))-D29,E29)*C29,0),0)</f>
        <v>1985</v>
      </c>
      <c r="U21" s="57">
        <f>_xlfn.IFERROR(ROUNDDOWN(POWER((ROUNDDOWN(C21*U29,2))-D29,E29)*C29,0),0)</f>
        <v>2645</v>
      </c>
      <c r="V21" s="57">
        <f>_xlfn.IFERROR(ROUNDDOWN(POWER((ROUNDDOWN(C21*V29,2))-D29,E29)*C29,0),0)</f>
        <v>3908</v>
      </c>
      <c r="W21" s="6">
        <f>_xlfn.IFERROR(ROUNDDOWN(POWER((ROUNDDOWN(C21*W29,2))-D29,E29)*C29,0),0)</f>
        <v>7244</v>
      </c>
    </row>
    <row r="22" spans="4:23" ht="15.75" thickBot="1">
      <c r="D22" s="53">
        <f aca="true" t="shared" si="0" ref="D22:W22">SUM(D17:D21)</f>
        <v>3877</v>
      </c>
      <c r="E22" s="54">
        <f t="shared" si="0"/>
        <v>3877</v>
      </c>
      <c r="F22" s="54">
        <f t="shared" si="0"/>
        <v>3877</v>
      </c>
      <c r="G22" s="55">
        <f t="shared" si="0"/>
        <v>3877</v>
      </c>
      <c r="H22" s="25">
        <f t="shared" si="0"/>
        <v>3877</v>
      </c>
      <c r="I22" s="53">
        <f t="shared" si="0"/>
        <v>3877</v>
      </c>
      <c r="J22" s="54">
        <f t="shared" si="0"/>
        <v>4179</v>
      </c>
      <c r="K22" s="54">
        <f t="shared" si="0"/>
        <v>4557</v>
      </c>
      <c r="L22" s="54">
        <f t="shared" si="0"/>
        <v>5001</v>
      </c>
      <c r="M22" s="54">
        <f t="shared" si="0"/>
        <v>5106</v>
      </c>
      <c r="N22" s="54">
        <f t="shared" si="0"/>
        <v>5654</v>
      </c>
      <c r="O22" s="54">
        <f t="shared" si="0"/>
        <v>6097</v>
      </c>
      <c r="P22" s="54">
        <f t="shared" si="0"/>
        <v>6875</v>
      </c>
      <c r="Q22" s="54">
        <f t="shared" si="0"/>
        <v>7884</v>
      </c>
      <c r="R22" s="54">
        <f t="shared" si="0"/>
        <v>8219</v>
      </c>
      <c r="S22" s="54">
        <f t="shared" si="0"/>
        <v>9636</v>
      </c>
      <c r="T22" s="54">
        <f t="shared" si="0"/>
        <v>11623</v>
      </c>
      <c r="U22" s="54">
        <f t="shared" si="0"/>
        <v>14581</v>
      </c>
      <c r="V22" s="25">
        <f t="shared" si="0"/>
        <v>19543</v>
      </c>
      <c r="W22" s="55">
        <f t="shared" si="0"/>
        <v>29909</v>
      </c>
    </row>
    <row r="23" ht="15.75" thickBot="1"/>
    <row r="24" spans="2:6" s="63" customFormat="1" ht="12" customHeight="1" thickBot="1">
      <c r="B24" s="64"/>
      <c r="C24" s="93" t="s">
        <v>49</v>
      </c>
      <c r="D24" s="94" t="s">
        <v>50</v>
      </c>
      <c r="E24" s="95" t="s">
        <v>51</v>
      </c>
      <c r="F24" s="65"/>
    </row>
    <row r="25" spans="2:23" s="63" customFormat="1" ht="12">
      <c r="B25" s="91" t="s">
        <v>15</v>
      </c>
      <c r="C25" s="98">
        <v>17.5458</v>
      </c>
      <c r="D25" s="100">
        <v>6</v>
      </c>
      <c r="E25" s="96">
        <v>1.05</v>
      </c>
      <c r="F25" s="65"/>
      <c r="G25" s="130" t="s">
        <v>48</v>
      </c>
      <c r="H25" s="66" t="s">
        <v>15</v>
      </c>
      <c r="I25" s="77">
        <v>1</v>
      </c>
      <c r="J25" s="70">
        <v>1.0942</v>
      </c>
      <c r="K25" s="70">
        <v>1.1763</v>
      </c>
      <c r="L25" s="70">
        <v>1.2717</v>
      </c>
      <c r="M25" s="70">
        <v>1.2838</v>
      </c>
      <c r="N25" s="70">
        <v>1.3984</v>
      </c>
      <c r="O25" s="70">
        <v>1.5353</v>
      </c>
      <c r="P25" s="70">
        <v>1.7038</v>
      </c>
      <c r="Q25" s="70">
        <v>1.916</v>
      </c>
      <c r="R25" s="70">
        <v>1.9984</v>
      </c>
      <c r="S25" s="70">
        <v>2.303</v>
      </c>
      <c r="T25" s="70">
        <v>2.7218</v>
      </c>
      <c r="U25" s="70">
        <v>3.3333</v>
      </c>
      <c r="V25" s="70">
        <v>4.3103</v>
      </c>
      <c r="W25" s="71">
        <v>6.112</v>
      </c>
    </row>
    <row r="26" spans="2:23" s="63" customFormat="1" ht="12">
      <c r="B26" s="69" t="s">
        <v>16</v>
      </c>
      <c r="C26" s="99">
        <v>56.0211</v>
      </c>
      <c r="D26" s="101">
        <v>1.5</v>
      </c>
      <c r="E26" s="97">
        <v>1.05</v>
      </c>
      <c r="F26" s="65"/>
      <c r="G26" s="131"/>
      <c r="H26" s="67" t="s">
        <v>16</v>
      </c>
      <c r="I26" s="78">
        <v>1</v>
      </c>
      <c r="J26" s="72">
        <v>1.0368</v>
      </c>
      <c r="K26" s="72">
        <v>1.11</v>
      </c>
      <c r="L26" s="72">
        <v>1.1943</v>
      </c>
      <c r="M26" s="72">
        <v>1.2607</v>
      </c>
      <c r="N26" s="72">
        <v>1.3706</v>
      </c>
      <c r="O26" s="72">
        <v>1.5015</v>
      </c>
      <c r="P26" s="72">
        <v>1.66</v>
      </c>
      <c r="Q26" s="72">
        <v>1.8559</v>
      </c>
      <c r="R26" s="72">
        <v>1.8324</v>
      </c>
      <c r="S26" s="72">
        <v>2.0742</v>
      </c>
      <c r="T26" s="72">
        <v>2.3894</v>
      </c>
      <c r="U26" s="72">
        <v>2.8176</v>
      </c>
      <c r="V26" s="72">
        <v>3.4328</v>
      </c>
      <c r="W26" s="73">
        <v>4.3917</v>
      </c>
    </row>
    <row r="27" spans="2:23" s="63" customFormat="1" ht="12">
      <c r="B27" s="69" t="s">
        <v>17</v>
      </c>
      <c r="C27" s="99">
        <v>12.3311</v>
      </c>
      <c r="D27" s="101">
        <v>3</v>
      </c>
      <c r="E27" s="97">
        <v>1.1</v>
      </c>
      <c r="F27" s="65"/>
      <c r="G27" s="131"/>
      <c r="H27" s="67" t="s">
        <v>17</v>
      </c>
      <c r="I27" s="79">
        <v>1</v>
      </c>
      <c r="J27" s="76">
        <v>1.0368</v>
      </c>
      <c r="K27" s="76">
        <v>1.115</v>
      </c>
      <c r="L27" s="76">
        <v>1.2058</v>
      </c>
      <c r="M27" s="76">
        <v>1.3128</v>
      </c>
      <c r="N27" s="76">
        <v>1.4407</v>
      </c>
      <c r="O27" s="76">
        <v>1.5961</v>
      </c>
      <c r="P27" s="76">
        <v>1.7927</v>
      </c>
      <c r="Q27" s="76">
        <v>2.0542</v>
      </c>
      <c r="R27" s="76">
        <v>2.1546</v>
      </c>
      <c r="S27" s="76">
        <v>2.522</v>
      </c>
      <c r="T27" s="76">
        <v>3.0404</v>
      </c>
      <c r="U27" s="76">
        <v>3.827</v>
      </c>
      <c r="V27" s="76">
        <v>5.1626</v>
      </c>
      <c r="W27" s="73">
        <v>7.9302</v>
      </c>
    </row>
    <row r="28" spans="2:23" s="63" customFormat="1" ht="12">
      <c r="B28" s="69" t="s">
        <v>18</v>
      </c>
      <c r="C28" s="99">
        <v>52.1403</v>
      </c>
      <c r="D28" s="101">
        <v>1.5</v>
      </c>
      <c r="E28" s="97">
        <v>1.05</v>
      </c>
      <c r="F28" s="65"/>
      <c r="G28" s="131"/>
      <c r="H28" s="67" t="s">
        <v>18</v>
      </c>
      <c r="I28" s="79">
        <v>1</v>
      </c>
      <c r="J28" s="72">
        <v>1.0922</v>
      </c>
      <c r="K28" s="72">
        <v>1.1852</v>
      </c>
      <c r="L28" s="72">
        <v>1.2955</v>
      </c>
      <c r="M28" s="72">
        <v>1.1822</v>
      </c>
      <c r="N28" s="72">
        <v>1.2918</v>
      </c>
      <c r="O28" s="72">
        <v>1.2108</v>
      </c>
      <c r="P28" s="72">
        <v>1.326</v>
      </c>
      <c r="Q28" s="72">
        <v>1.4667</v>
      </c>
      <c r="R28" s="72">
        <v>1.5146</v>
      </c>
      <c r="S28" s="72">
        <v>1.7006</v>
      </c>
      <c r="T28" s="72">
        <v>1.9493</v>
      </c>
      <c r="U28" s="72">
        <v>2.2716</v>
      </c>
      <c r="V28" s="72">
        <v>2.7412</v>
      </c>
      <c r="W28" s="73">
        <v>3.4891</v>
      </c>
    </row>
    <row r="29" spans="2:23" ht="12" customHeight="1" thickBot="1">
      <c r="B29" s="92" t="s">
        <v>19</v>
      </c>
      <c r="C29" s="102">
        <v>15.9803</v>
      </c>
      <c r="D29" s="103">
        <v>3.8</v>
      </c>
      <c r="E29" s="104">
        <v>1.04</v>
      </c>
      <c r="G29" s="132"/>
      <c r="H29" s="68" t="s">
        <v>19</v>
      </c>
      <c r="I29" s="80">
        <v>1</v>
      </c>
      <c r="J29" s="74">
        <v>1.0621</v>
      </c>
      <c r="K29" s="74">
        <v>1.1475</v>
      </c>
      <c r="L29" s="74">
        <v>1.2479</v>
      </c>
      <c r="M29" s="74">
        <v>1.3147</v>
      </c>
      <c r="N29" s="74">
        <v>1.4482</v>
      </c>
      <c r="O29" s="74">
        <v>1.6118</v>
      </c>
      <c r="P29" s="74">
        <v>1.8171</v>
      </c>
      <c r="Q29" s="74">
        <v>2.0992</v>
      </c>
      <c r="R29" s="74">
        <v>2.2794</v>
      </c>
      <c r="S29" s="74">
        <v>2.7129</v>
      </c>
      <c r="T29" s="74">
        <v>3.35</v>
      </c>
      <c r="U29" s="74">
        <v>4.3782</v>
      </c>
      <c r="V29" s="74">
        <v>6.3171</v>
      </c>
      <c r="W29" s="75">
        <v>11.337</v>
      </c>
    </row>
    <row r="30" ht="15.75" thickBot="1"/>
    <row r="31" spans="1:23" ht="15.75" thickBot="1">
      <c r="A31" s="127" t="s">
        <v>20</v>
      </c>
      <c r="B31" s="13" t="s">
        <v>2</v>
      </c>
      <c r="C31" s="21" t="s">
        <v>3</v>
      </c>
      <c r="D31" s="32" t="s">
        <v>40</v>
      </c>
      <c r="E31" s="33" t="s">
        <v>41</v>
      </c>
      <c r="F31" s="33" t="s">
        <v>42</v>
      </c>
      <c r="G31" s="34" t="s">
        <v>43</v>
      </c>
      <c r="H31" s="22" t="s">
        <v>4</v>
      </c>
      <c r="I31" s="45" t="s">
        <v>21</v>
      </c>
      <c r="J31" s="121" t="s">
        <v>22</v>
      </c>
      <c r="K31" s="121" t="s">
        <v>23</v>
      </c>
      <c r="L31" s="122" t="s">
        <v>0</v>
      </c>
      <c r="M31" s="121" t="s">
        <v>24</v>
      </c>
      <c r="N31" s="122" t="s">
        <v>25</v>
      </c>
      <c r="O31" s="121" t="s">
        <v>26</v>
      </c>
      <c r="P31" s="122" t="s">
        <v>27</v>
      </c>
      <c r="Q31" s="121" t="s">
        <v>28</v>
      </c>
      <c r="R31" s="122" t="s">
        <v>29</v>
      </c>
      <c r="S31" s="121" t="s">
        <v>30</v>
      </c>
      <c r="T31" s="121" t="s">
        <v>31</v>
      </c>
      <c r="U31" s="121" t="s">
        <v>32</v>
      </c>
      <c r="V31" s="22" t="s">
        <v>33</v>
      </c>
      <c r="W31" s="123" t="s">
        <v>39</v>
      </c>
    </row>
    <row r="32" spans="1:23" ht="15.75" thickBot="1">
      <c r="A32" s="128"/>
      <c r="B32" s="29" t="s">
        <v>15</v>
      </c>
      <c r="C32" s="61">
        <v>70.54</v>
      </c>
      <c r="D32" s="47">
        <f>_xlfn.IFERROR(ROUNDDOWN(POWER(C32-7,1.05)*13.0449,0),0)</f>
        <v>1020</v>
      </c>
      <c r="E32" s="48">
        <f>_xlfn.IFERROR(ROUNDDOWN(POWER(C32-7,1.05)*13.0449,0),0)</f>
        <v>1020</v>
      </c>
      <c r="F32" s="48">
        <f>_xlfn.IFERROR(ROUNDDOWN(POWER(C32-7,1.05)*13.0449,0),0)</f>
        <v>1020</v>
      </c>
      <c r="G32" s="50">
        <f>_xlfn.IFERROR(ROUNDDOWN(POWER(C32-7,1.05)*13.0449,0),0)</f>
        <v>1020</v>
      </c>
      <c r="H32" s="118">
        <f>_xlfn.IFERROR(ROUNDDOWN(POWER(C32-7,1.05)*13.0449,0),0)</f>
        <v>1020</v>
      </c>
      <c r="I32" s="115">
        <f>_xlfn.IFERROR(ROUNDDOWN(POWER((ROUNDDOWN(C32*I40,2))-D40,E40)*C40,0),0)</f>
        <v>1020</v>
      </c>
      <c r="J32" s="116">
        <f>_xlfn.IFERROR(ROUNDDOWN(POWER((ROUNDDOWN(C32*J40,2))-D40,E40)*C40,0),0)</f>
        <v>1055</v>
      </c>
      <c r="K32" s="116">
        <f>_xlfn.IFERROR(ROUNDDOWN(POWER((ROUNDDOWN(C32*K40,2))-D40,E40)*C40,0),0)</f>
        <v>1169</v>
      </c>
      <c r="L32" s="116">
        <f>_xlfn.IFERROR(ROUNDDOWN(POWER((ROUNDDOWN(C32*L40,2))-D40,E40)*C40,0),0)</f>
        <v>1306</v>
      </c>
      <c r="M32" s="116">
        <f>_xlfn.IFERROR(ROUNDDOWN(POWER((ROUNDDOWN(C32*M40,2))-D40,E40)*C40,0),0)</f>
        <v>1242</v>
      </c>
      <c r="N32" s="116">
        <f>_xlfn.IFERROR(ROUNDDOWN(POWER((ROUNDDOWN(C32*N40,2))-D40,E40)*C40,0),0)</f>
        <v>1396</v>
      </c>
      <c r="O32" s="116">
        <f>_xlfn.IFERROR(ROUNDDOWN(POWER((ROUNDDOWN(C32*O40,2))-D40,E40)*C40,0),0)</f>
        <v>1389</v>
      </c>
      <c r="P32" s="116">
        <f>_xlfn.IFERROR(ROUNDDOWN(POWER((ROUNDDOWN(C32*P40,2))-D40,E40)*C40,0),0)</f>
        <v>1579</v>
      </c>
      <c r="Q32" s="116">
        <f>_xlfn.IFERROR(ROUNDDOWN(POWER((ROUNDDOWN(C32*Q40,2))-D40,E40)*C40,0),0)</f>
        <v>1636</v>
      </c>
      <c r="R32" s="116">
        <f>_xlfn.IFERROR(ROUNDDOWN(POWER((ROUNDDOWN(C32*R40,2))-D40,E40)*C40,0),0)</f>
        <v>1898</v>
      </c>
      <c r="S32" s="116">
        <f>_xlfn.IFERROR(ROUNDDOWN(POWER((ROUNDDOWN(C32*S40,2))-D40,E40)*C40,0),0)</f>
        <v>2118</v>
      </c>
      <c r="T32" s="116">
        <f>_xlfn.IFERROR(ROUNDDOWN(POWER((ROUNDDOWN(C32*T40,2))-D40,E40)*C40,0),0)</f>
        <v>2579</v>
      </c>
      <c r="U32" s="116">
        <f>_xlfn.IFERROR(ROUNDDOWN(POWER((ROUNDDOWN(C32*U40,2))-D40,E40)*C40,0),0)</f>
        <v>3294</v>
      </c>
      <c r="V32" s="116">
        <f>_xlfn.IFERROR(ROUNDDOWN(POWER((ROUNDDOWN(C32*V40,2))-D40,E40)*C40,0),0)</f>
        <v>4556</v>
      </c>
      <c r="W32" s="8">
        <f>_xlfn.IFERROR(ROUNDDOWN(POWER((ROUNDDOWN(C32*W40,2))-D40,E40)*C40,0),0)</f>
        <v>7367</v>
      </c>
    </row>
    <row r="33" spans="1:23" ht="15.75" thickBot="1">
      <c r="A33" s="128"/>
      <c r="B33" s="30" t="s">
        <v>16</v>
      </c>
      <c r="C33" s="61">
        <v>16.43</v>
      </c>
      <c r="D33" s="49">
        <f>_xlfn.IFERROR(ROUNDDOWN(POWER(C33-1.5,1.05)*51.39,0),0)</f>
        <v>878</v>
      </c>
      <c r="E33" s="46">
        <f>_xlfn.IFERROR(ROUNDDOWN(POWER(C33-1.5,1.05)*51.39,0),0)</f>
        <v>878</v>
      </c>
      <c r="F33" s="46">
        <f>_xlfn.IFERROR(ROUNDDOWN(POWER(C33-1.5,1.05)*51.39,0),0)</f>
        <v>878</v>
      </c>
      <c r="G33" s="51">
        <f>_xlfn.IFERROR(ROUNDDOWN(POWER(C33-1.5,1.05)*51.39,0),0)</f>
        <v>878</v>
      </c>
      <c r="H33" s="30">
        <f>_xlfn.IFERROR(ROUNDDOWN(POWER(C33-1.5,1.05)*51.39,0),0)</f>
        <v>878</v>
      </c>
      <c r="I33" s="9">
        <f>_xlfn.IFERROR(ROUNDDOWN(POWER((ROUNDDOWN(C33*I41,2))-D41,E41)*C41,0),0)</f>
        <v>878</v>
      </c>
      <c r="J33" s="11">
        <f>_xlfn.IFERROR(ROUNDDOWN(POWER((ROUNDDOWN(C33*J41,2))-D41,E41)*C41,0),0)</f>
        <v>916</v>
      </c>
      <c r="K33" s="11">
        <f>_xlfn.IFERROR(ROUNDDOWN(POWER((ROUNDDOWN(C33*K41,2))-D41,E41)*C41,0),0)</f>
        <v>993</v>
      </c>
      <c r="L33" s="11">
        <f>_xlfn.IFERROR(ROUNDDOWN(POWER((ROUNDDOWN(C33*L41,2))-D41,E41)*C41,0),0)</f>
        <v>1084</v>
      </c>
      <c r="M33" s="11">
        <f>_xlfn.IFERROR(ROUNDDOWN(POWER((ROUNDDOWN(C33*M41,2))-D41,E41)*C41,0),0)</f>
        <v>1053</v>
      </c>
      <c r="N33" s="11">
        <f>_xlfn.IFERROR(ROUNDDOWN(POWER((ROUNDDOWN(C33*N41,2))-D41,E41)*C41,0),0)</f>
        <v>1154</v>
      </c>
      <c r="O33" s="11">
        <f>_xlfn.IFERROR(ROUNDDOWN(POWER((ROUNDDOWN(C33*O41,2))-D41,E41)*C41,0),0)</f>
        <v>1131</v>
      </c>
      <c r="P33" s="11">
        <f>_xlfn.IFERROR(ROUNDDOWN(POWER((ROUNDDOWN(C33*P41,2))-D41,E41)*C41,0),0)</f>
        <v>1247</v>
      </c>
      <c r="Q33" s="11">
        <f>_xlfn.IFERROR(ROUNDDOWN(POWER((ROUNDDOWN(C33*Q41,2))-D41,E41)*C41,0),0)</f>
        <v>1233</v>
      </c>
      <c r="R33" s="11">
        <f>_xlfn.IFERROR(ROUNDDOWN(POWER((ROUNDDOWN(C33*R41,2))-D41,E41)*C41,0),0)</f>
        <v>1369</v>
      </c>
      <c r="S33" s="11">
        <f>_xlfn.IFERROR(ROUNDDOWN(POWER((ROUNDDOWN(C33*S41,2))-D41,E41)*C41,0),0)</f>
        <v>1493</v>
      </c>
      <c r="T33" s="11">
        <f>_xlfn.IFERROR(ROUNDDOWN(POWER((ROUNDDOWN(C33*T41,2))-D41,E41)*C41,0),0)</f>
        <v>1708</v>
      </c>
      <c r="U33" s="11">
        <f>_xlfn.IFERROR(ROUNDDOWN(POWER((ROUNDDOWN(C33*U41,2))-D41,E41)*C41,0),0)</f>
        <v>2032</v>
      </c>
      <c r="V33" s="11">
        <f>_xlfn.IFERROR(ROUNDDOWN(POWER((ROUNDDOWN(C33*V41,2))-D41,E41)*C41,0),0)</f>
        <v>2603</v>
      </c>
      <c r="W33" s="10">
        <f>_xlfn.IFERROR(ROUNDDOWN(POWER((ROUNDDOWN(C33*W41,2))-D41,E41)*C41,0),0)</f>
        <v>3897</v>
      </c>
    </row>
    <row r="34" spans="1:23" ht="15.75" thickBot="1">
      <c r="A34" s="128"/>
      <c r="B34" s="30" t="s">
        <v>17</v>
      </c>
      <c r="C34" s="61">
        <v>59.84</v>
      </c>
      <c r="D34" s="49">
        <f>_xlfn.IFERROR(ROUNDDOWN(POWER(C34-4,1.1)*12.91,0),0)</f>
        <v>1077</v>
      </c>
      <c r="E34" s="46">
        <f>_xlfn.IFERROR(ROUNDDOWN(POWER(C34-4,1.1)*12.91,0),0)</f>
        <v>1077</v>
      </c>
      <c r="F34" s="46">
        <f>_xlfn.IFERROR(ROUNDDOWN(POWER(C34-4,1.1)*12.91,0),0)</f>
        <v>1077</v>
      </c>
      <c r="G34" s="51">
        <f>_xlfn.IFERROR(ROUNDDOWN(POWER(C34-4,1.1)*12.91,0),0)</f>
        <v>1077</v>
      </c>
      <c r="H34" s="30">
        <f>_xlfn.IFERROR(ROUNDDOWN(POWER(C34-4,1.1)*12.91,0),0)</f>
        <v>1077</v>
      </c>
      <c r="I34" s="9">
        <f>_xlfn.IFERROR(ROUNDDOWN(POWER((ROUNDDOWN(C34*I42,2))-D42,E42)*C42,0),0)</f>
        <v>1077</v>
      </c>
      <c r="J34" s="11">
        <f>_xlfn.IFERROR(ROUNDDOWN(POWER((ROUNDDOWN(C34*J42,2))-D42,E42)*C42,0),0)</f>
        <v>1095</v>
      </c>
      <c r="K34" s="11">
        <f>_xlfn.IFERROR(ROUNDDOWN(POWER((ROUNDDOWN(C34*K42,2))-D42,E42)*C42,0),0)</f>
        <v>1207</v>
      </c>
      <c r="L34" s="11">
        <f>_xlfn.IFERROR(ROUNDDOWN(POWER((ROUNDDOWN(C34*L42,2))-D42,E42)*C42,0),0)</f>
        <v>1340</v>
      </c>
      <c r="M34" s="11">
        <f>_xlfn.IFERROR(ROUNDDOWN(POWER((ROUNDDOWN(C34*M42,2))-D42,E42)*C42,0),0)</f>
        <v>1105</v>
      </c>
      <c r="N34" s="11">
        <f>_xlfn.IFERROR(ROUNDDOWN(POWER((ROUNDDOWN(C34*N42,2))-D42,E42)*C42,0),0)</f>
        <v>1218</v>
      </c>
      <c r="O34" s="11">
        <f>_xlfn.IFERROR(ROUNDDOWN(POWER((ROUNDDOWN(C34*O42,2))-D42,E42)*C42,0),0)</f>
        <v>1157</v>
      </c>
      <c r="P34" s="11">
        <f>_xlfn.IFERROR(ROUNDDOWN(POWER((ROUNDDOWN(C34*P42,2))-D42,E42)*C42,0),0)</f>
        <v>1287</v>
      </c>
      <c r="Q34" s="11">
        <f>_xlfn.IFERROR(ROUNDDOWN(POWER((ROUNDDOWN(C34*Q42,2))-D42,E42)*C42,0),0)</f>
        <v>1436</v>
      </c>
      <c r="R34" s="11">
        <f>_xlfn.IFERROR(ROUNDDOWN(POWER((ROUNDDOWN(C34*R42,2))-D42,E42)*C42,0),0)</f>
        <v>1639</v>
      </c>
      <c r="S34" s="11">
        <f>_xlfn.IFERROR(ROUNDDOWN(POWER((ROUNDDOWN(C34*S42,2))-D42,E42)*C42,0),0)</f>
        <v>1919</v>
      </c>
      <c r="T34" s="11">
        <f>_xlfn.IFERROR(ROUNDDOWN(POWER((ROUNDDOWN(C34*T42,2))-D42,E42)*C42,0),0)</f>
        <v>2334</v>
      </c>
      <c r="U34" s="11">
        <f>_xlfn.IFERROR(ROUNDDOWN(POWER((ROUNDDOWN(C34*U42,2))-D42,E42)*C42,0),0)</f>
        <v>3009</v>
      </c>
      <c r="V34" s="11">
        <f>_xlfn.IFERROR(ROUNDDOWN(POWER((ROUNDDOWN(C34*V42,2))-D42,E42)*C42,0),0)</f>
        <v>4297</v>
      </c>
      <c r="W34" s="10">
        <f>_xlfn.IFERROR(ROUNDDOWN(POWER((ROUNDDOWN(C34*W42,2))-D42,E42)*C42,0),0)</f>
        <v>7653</v>
      </c>
    </row>
    <row r="35" spans="1:23" ht="15.75" thickBot="1">
      <c r="A35" s="128"/>
      <c r="B35" s="30" t="s">
        <v>18</v>
      </c>
      <c r="C35" s="61">
        <v>21.1</v>
      </c>
      <c r="D35" s="9">
        <f>_xlfn.IFERROR(ROUNDDOWN(POWER(C35-1.5,1.05)*47.8338,0),0)</f>
        <v>1087</v>
      </c>
      <c r="E35" s="11">
        <f>_xlfn.IFERROR(ROUNDDOWN(POWER(C35-1.5,1.05)*47.8338,0),0)</f>
        <v>1087</v>
      </c>
      <c r="F35" s="11">
        <f>_xlfn.IFERROR(ROUNDDOWN(POWER(C35-1.5,1.05)*47.8338,0),0)</f>
        <v>1087</v>
      </c>
      <c r="G35" s="19">
        <f>_xlfn.IFERROR(ROUNDDOWN(POWER(C35-1.5,1.05)*47.8338,0),0)</f>
        <v>1087</v>
      </c>
      <c r="H35" s="119">
        <f>_xlfn.IFERROR(ROUNDDOWN(POWER(C35-1.5,1.05)*47.8338,0),0)</f>
        <v>1087</v>
      </c>
      <c r="I35" s="9">
        <f>_xlfn.IFERROR(ROUNDDOWN(POWER((ROUNDDOWN(C35*I43,2))-D43,E43)*C43,0),0)</f>
        <v>1087</v>
      </c>
      <c r="J35" s="11">
        <f>_xlfn.IFERROR(ROUNDDOWN(POWER((ROUNDDOWN(C35*J43,2))-D43,E43)*C43,0),0)</f>
        <v>1112</v>
      </c>
      <c r="K35" s="11">
        <f>_xlfn.IFERROR(ROUNDDOWN(POWER((ROUNDDOWN(C35*K43,2))-D43,E43)*C43,0),0)</f>
        <v>1198</v>
      </c>
      <c r="L35" s="11">
        <f>_xlfn.IFERROR(ROUNDDOWN(POWER((ROUNDDOWN(C35*L43,2))-D43,E43)*C43,0),0)</f>
        <v>1297</v>
      </c>
      <c r="M35" s="11">
        <f>_xlfn.IFERROR(ROUNDDOWN(POWER((ROUNDDOWN(C35*M43,2))-D43,E43)*C43,0),0)</f>
        <v>1147</v>
      </c>
      <c r="N35" s="11">
        <f>_xlfn.IFERROR(ROUNDDOWN(POWER((ROUNDDOWN(C35*N43,2))-D43,E43)*C43,0),0)</f>
        <v>1238</v>
      </c>
      <c r="O35" s="11">
        <f>_xlfn.IFERROR(ROUNDDOWN(POWER((ROUNDDOWN(C35*O43,2))-D43,E43)*C43,0),0)</f>
        <v>1139</v>
      </c>
      <c r="P35" s="11">
        <f>_xlfn.IFERROR(ROUNDDOWN(POWER((ROUNDDOWN(C35*P43,2))-D43,E43)*C43,0),0)</f>
        <v>1229</v>
      </c>
      <c r="Q35" s="11">
        <f>_xlfn.IFERROR(ROUNDDOWN(POWER((ROUNDDOWN(C35*Q43,2))-D43,E43)*C43,0),0)</f>
        <v>1261</v>
      </c>
      <c r="R35" s="11">
        <f>_xlfn.IFERROR(ROUNDDOWN(POWER((ROUNDDOWN(C35*R43,2))-D43,E43)*C43,0),0)</f>
        <v>1370</v>
      </c>
      <c r="S35" s="11">
        <f>_xlfn.IFERROR(ROUNDDOWN(POWER((ROUNDDOWN(C35*S43,2))-D43,E43)*C43,0),0)</f>
        <v>1464</v>
      </c>
      <c r="T35" s="11">
        <f>_xlfn.IFERROR(ROUNDDOWN(POWER((ROUNDDOWN(C35*T43,2))-D43,E43)*C43,0),0)</f>
        <v>1640</v>
      </c>
      <c r="U35" s="11">
        <f>_xlfn.IFERROR(ROUNDDOWN(POWER((ROUNDDOWN(C35*U43,2))-D43,E43)*C43,0),0)</f>
        <v>1925</v>
      </c>
      <c r="V35" s="11">
        <f>_xlfn.IFERROR(ROUNDDOWN(POWER((ROUNDDOWN(C35*V43,2))-D43,E43)*C43,0),0)</f>
        <v>2478</v>
      </c>
      <c r="W35" s="10">
        <f>_xlfn.IFERROR(ROUNDDOWN(POWER((ROUNDDOWN(C35*W43,2))-D43,E43)*C43,0),0)</f>
        <v>3953</v>
      </c>
    </row>
    <row r="36" spans="1:23" ht="15.75" thickBot="1">
      <c r="A36" s="129"/>
      <c r="B36" s="31" t="s">
        <v>19</v>
      </c>
      <c r="C36" s="61">
        <v>63.02</v>
      </c>
      <c r="D36" s="12">
        <f>_xlfn.IFERROR(ROUNDDOWN(POWER(C36-7,1.08)*10.14,0),0)</f>
        <v>783</v>
      </c>
      <c r="E36" s="43">
        <f>_xlfn.IFERROR(ROUNDDOWN(POWER(C36-7,1.08)*10.14,0),0)</f>
        <v>783</v>
      </c>
      <c r="F36" s="43">
        <f>_xlfn.IFERROR(ROUNDDOWN(POWER(C36-7,1.08)*10.14,0),0)</f>
        <v>783</v>
      </c>
      <c r="G36" s="20">
        <f>_xlfn.IFERROR(ROUNDDOWN(POWER(C36-7,1.08)*10.14,0),0)</f>
        <v>783</v>
      </c>
      <c r="H36" s="120">
        <f>_xlfn.IFERROR(ROUNDDOWN(POWER(C36-7,1.08)*10.14,0),0)</f>
        <v>783</v>
      </c>
      <c r="I36" s="12">
        <f>_xlfn.IFERROR(ROUNDDOWN(POWER((ROUNDDOWN(C36*I44,2))-D44,E44)*C44,0),0)</f>
        <v>783</v>
      </c>
      <c r="J36" s="43">
        <f>_xlfn.IFERROR(ROUNDDOWN(POWER((ROUNDDOWN(C36*J44,2))-D44,E44)*C44,0),0)</f>
        <v>795</v>
      </c>
      <c r="K36" s="43">
        <f>_xlfn.IFERROR(ROUNDDOWN(POWER((ROUNDDOWN(C36*K44,2))-D44,E44)*C44,0),0)</f>
        <v>866</v>
      </c>
      <c r="L36" s="43">
        <f>_xlfn.IFERROR(ROUNDDOWN(POWER((ROUNDDOWN(C36*L44,2))-D44,E44)*C44,0),0)</f>
        <v>948</v>
      </c>
      <c r="M36" s="43">
        <f>_xlfn.IFERROR(ROUNDDOWN(POWER((ROUNDDOWN(C36*M44,2))-D44,E44)*C44,0),0)</f>
        <v>1002</v>
      </c>
      <c r="N36" s="43">
        <f>_xlfn.IFERROR(ROUNDDOWN(POWER((ROUNDDOWN(C36*N44,2))-D44,E44)*C44,0),0)</f>
        <v>1110</v>
      </c>
      <c r="O36" s="43">
        <f>_xlfn.IFERROR(ROUNDDOWN(POWER((ROUNDDOWN(C36*O44,2))-D44,E44)*C44,0),0)</f>
        <v>1184</v>
      </c>
      <c r="P36" s="43">
        <f>_xlfn.IFERROR(ROUNDDOWN(POWER((ROUNDDOWN(C36*P44,2))-D44,E44)*C44,0),0)</f>
        <v>1330</v>
      </c>
      <c r="Q36" s="43">
        <f>_xlfn.IFERROR(ROUNDDOWN(POWER((ROUNDDOWN(C36*Q44,2))-D44,E44)*C44,0),0)</f>
        <v>1447</v>
      </c>
      <c r="R36" s="43">
        <f>_xlfn.IFERROR(ROUNDDOWN(POWER((ROUNDDOWN(C36*R44,2))-D44,E44)*C44,0),0)</f>
        <v>1661</v>
      </c>
      <c r="S36" s="43">
        <f>_xlfn.IFERROR(ROUNDDOWN(POWER((ROUNDDOWN(C36*S44,2))-D44,E44)*C44,0),0)</f>
        <v>1865</v>
      </c>
      <c r="T36" s="43">
        <f>_xlfn.IFERROR(ROUNDDOWN(POWER((ROUNDDOWN(C36*T44,2))-D44,E44)*C44,0),0)</f>
        <v>2215</v>
      </c>
      <c r="U36" s="43">
        <f>_xlfn.IFERROR(ROUNDDOWN(POWER((ROUNDDOWN(C36*U44,2))-D44,E44)*C44,0),0)</f>
        <v>2709</v>
      </c>
      <c r="V36" s="43">
        <f>_xlfn.IFERROR(ROUNDDOWN(POWER((ROUNDDOWN(C36*V44,2))-D44,E44)*C44,0),0)</f>
        <v>3454</v>
      </c>
      <c r="W36" s="117">
        <f>_xlfn.IFERROR(ROUNDDOWN(POWER((ROUNDDOWN(C36*W44,2))-D44,E44)*C44,0),0)</f>
        <v>3454</v>
      </c>
    </row>
    <row r="37" spans="4:23" ht="15.75" thickBot="1">
      <c r="D37" s="18">
        <f aca="true" t="shared" si="1" ref="D37:W37">SUM(D32:D36)</f>
        <v>4845</v>
      </c>
      <c r="E37" s="41">
        <f t="shared" si="1"/>
        <v>4845</v>
      </c>
      <c r="F37" s="41">
        <f t="shared" si="1"/>
        <v>4845</v>
      </c>
      <c r="G37" s="42">
        <f t="shared" si="1"/>
        <v>4845</v>
      </c>
      <c r="H37" s="23">
        <f t="shared" si="1"/>
        <v>4845</v>
      </c>
      <c r="I37" s="18">
        <f>SUM(I32:I36)</f>
        <v>4845</v>
      </c>
      <c r="J37" s="41">
        <f t="shared" si="1"/>
        <v>4973</v>
      </c>
      <c r="K37" s="41">
        <f t="shared" si="1"/>
        <v>5433</v>
      </c>
      <c r="L37" s="41">
        <f t="shared" si="1"/>
        <v>5975</v>
      </c>
      <c r="M37" s="41">
        <f t="shared" si="1"/>
        <v>5549</v>
      </c>
      <c r="N37" s="41">
        <f t="shared" si="1"/>
        <v>6116</v>
      </c>
      <c r="O37" s="41">
        <f t="shared" si="1"/>
        <v>6000</v>
      </c>
      <c r="P37" s="41">
        <f t="shared" si="1"/>
        <v>6672</v>
      </c>
      <c r="Q37" s="41">
        <f t="shared" si="1"/>
        <v>7013</v>
      </c>
      <c r="R37" s="41">
        <f t="shared" si="1"/>
        <v>7937</v>
      </c>
      <c r="S37" s="41">
        <f t="shared" si="1"/>
        <v>8859</v>
      </c>
      <c r="T37" s="41">
        <f t="shared" si="1"/>
        <v>10476</v>
      </c>
      <c r="U37" s="41">
        <f t="shared" si="1"/>
        <v>12969</v>
      </c>
      <c r="V37" s="23">
        <f t="shared" si="1"/>
        <v>17388</v>
      </c>
      <c r="W37" s="42">
        <f t="shared" si="1"/>
        <v>26324</v>
      </c>
    </row>
    <row r="38" ht="15.75" thickBot="1"/>
    <row r="39" spans="2:6" ht="12" customHeight="1" thickBot="1">
      <c r="B39" s="64"/>
      <c r="C39" s="108" t="s">
        <v>49</v>
      </c>
      <c r="D39" s="109" t="s">
        <v>50</v>
      </c>
      <c r="E39" s="110" t="s">
        <v>51</v>
      </c>
      <c r="F39"/>
    </row>
    <row r="40" spans="2:23" ht="12" customHeight="1">
      <c r="B40" s="105" t="s">
        <v>15</v>
      </c>
      <c r="C40" s="98">
        <v>13.0449</v>
      </c>
      <c r="D40" s="100">
        <v>7</v>
      </c>
      <c r="E40" s="96">
        <v>1.05</v>
      </c>
      <c r="F40"/>
      <c r="G40" s="133" t="s">
        <v>48</v>
      </c>
      <c r="H40" s="105" t="s">
        <v>15</v>
      </c>
      <c r="I40" s="111">
        <v>1</v>
      </c>
      <c r="J40" s="81">
        <v>1.03</v>
      </c>
      <c r="K40" s="81">
        <v>1.1252</v>
      </c>
      <c r="L40" s="81">
        <v>1.2397</v>
      </c>
      <c r="M40" s="81">
        <v>1.1864</v>
      </c>
      <c r="N40" s="81">
        <v>1.3145</v>
      </c>
      <c r="O40" s="81">
        <v>1.3082</v>
      </c>
      <c r="P40" s="81">
        <v>1.4656</v>
      </c>
      <c r="Q40" s="81">
        <v>1.5124</v>
      </c>
      <c r="R40" s="81">
        <v>1.7268</v>
      </c>
      <c r="S40" s="81">
        <v>1.9056</v>
      </c>
      <c r="T40" s="81">
        <v>2.2784</v>
      </c>
      <c r="U40" s="81">
        <v>2.8506</v>
      </c>
      <c r="V40" s="81">
        <v>3.8462</v>
      </c>
      <c r="W40" s="82">
        <v>6.0204</v>
      </c>
    </row>
    <row r="41" spans="2:23" ht="12" customHeight="1">
      <c r="B41" s="106" t="s">
        <v>16</v>
      </c>
      <c r="C41" s="99">
        <v>51.39</v>
      </c>
      <c r="D41" s="101">
        <v>1.5</v>
      </c>
      <c r="E41" s="97">
        <v>1.05</v>
      </c>
      <c r="F41"/>
      <c r="G41" s="134"/>
      <c r="H41" s="106" t="s">
        <v>16</v>
      </c>
      <c r="I41" s="83">
        <v>1</v>
      </c>
      <c r="J41" s="87">
        <v>1.0372</v>
      </c>
      <c r="K41" s="84">
        <v>1.1137</v>
      </c>
      <c r="L41" s="84">
        <v>1.2023</v>
      </c>
      <c r="M41" s="84">
        <v>1.1721</v>
      </c>
      <c r="N41" s="84">
        <v>1.2706</v>
      </c>
      <c r="O41" s="84">
        <v>1.2482</v>
      </c>
      <c r="P41" s="84">
        <v>1.3607</v>
      </c>
      <c r="Q41" s="84">
        <v>1.3471</v>
      </c>
      <c r="R41" s="84">
        <v>1.479</v>
      </c>
      <c r="S41" s="84">
        <v>1.598</v>
      </c>
      <c r="T41" s="84">
        <v>1.8037</v>
      </c>
      <c r="U41" s="84">
        <v>2.1123</v>
      </c>
      <c r="V41" s="84">
        <v>2.6497</v>
      </c>
      <c r="W41" s="85">
        <v>3.8476</v>
      </c>
    </row>
    <row r="42" spans="2:23" ht="12" customHeight="1">
      <c r="B42" s="106" t="s">
        <v>17</v>
      </c>
      <c r="C42" s="99">
        <v>12.91</v>
      </c>
      <c r="D42" s="101">
        <v>4</v>
      </c>
      <c r="E42" s="97">
        <v>1.1</v>
      </c>
      <c r="G42" s="134"/>
      <c r="H42" s="106" t="s">
        <v>17</v>
      </c>
      <c r="I42" s="86">
        <v>1</v>
      </c>
      <c r="J42" s="87">
        <v>1.0143</v>
      </c>
      <c r="K42" s="87">
        <v>1.1014</v>
      </c>
      <c r="L42" s="87">
        <v>1.2049</v>
      </c>
      <c r="M42" s="87">
        <v>1.0218</v>
      </c>
      <c r="N42" s="87">
        <v>1.1103</v>
      </c>
      <c r="O42" s="87">
        <v>1.0628</v>
      </c>
      <c r="P42" s="87">
        <v>1.1637</v>
      </c>
      <c r="Q42" s="87">
        <v>1.2781</v>
      </c>
      <c r="R42" s="87">
        <v>1.4332</v>
      </c>
      <c r="S42" s="87">
        <v>1.6441</v>
      </c>
      <c r="T42" s="87">
        <v>1.9508</v>
      </c>
      <c r="U42" s="87">
        <v>2.4402</v>
      </c>
      <c r="V42" s="87">
        <v>3.3478</v>
      </c>
      <c r="W42" s="85">
        <v>5.6116</v>
      </c>
    </row>
    <row r="43" spans="2:23" ht="12" customHeight="1">
      <c r="B43" s="106" t="s">
        <v>18</v>
      </c>
      <c r="C43" s="99">
        <v>47.8338</v>
      </c>
      <c r="D43" s="101">
        <v>1.5</v>
      </c>
      <c r="E43" s="97">
        <v>1.05</v>
      </c>
      <c r="G43" s="134"/>
      <c r="H43" s="106" t="s">
        <v>18</v>
      </c>
      <c r="I43" s="86">
        <v>1</v>
      </c>
      <c r="J43" s="84">
        <v>1.0203</v>
      </c>
      <c r="K43" s="84">
        <v>1.0898</v>
      </c>
      <c r="L43" s="84">
        <v>1.1697</v>
      </c>
      <c r="M43" s="84">
        <v>1.0488</v>
      </c>
      <c r="N43" s="84">
        <v>1.1225</v>
      </c>
      <c r="O43" s="84">
        <v>1.0424</v>
      </c>
      <c r="P43" s="84">
        <v>1.1153</v>
      </c>
      <c r="Q43" s="84">
        <v>1.1408</v>
      </c>
      <c r="R43" s="84">
        <v>1.2286</v>
      </c>
      <c r="S43" s="84">
        <v>1.3043</v>
      </c>
      <c r="T43" s="84">
        <v>1.4452</v>
      </c>
      <c r="U43" s="84">
        <v>1.6714</v>
      </c>
      <c r="V43" s="84">
        <v>2.1057</v>
      </c>
      <c r="W43" s="85">
        <v>3.2456</v>
      </c>
    </row>
    <row r="44" spans="2:23" ht="12" customHeight="1" thickBot="1">
      <c r="B44" s="107" t="s">
        <v>19</v>
      </c>
      <c r="C44" s="102">
        <v>10.14</v>
      </c>
      <c r="D44" s="103">
        <v>7</v>
      </c>
      <c r="E44" s="104">
        <v>1.08</v>
      </c>
      <c r="G44" s="135"/>
      <c r="H44" s="107" t="s">
        <v>19</v>
      </c>
      <c r="I44" s="88">
        <v>1</v>
      </c>
      <c r="J44" s="89">
        <v>1.0126</v>
      </c>
      <c r="K44" s="89">
        <v>1.0862</v>
      </c>
      <c r="L44" s="89">
        <v>1.1716</v>
      </c>
      <c r="M44" s="89">
        <v>1.2278</v>
      </c>
      <c r="N44" s="89">
        <v>1.338</v>
      </c>
      <c r="O44" s="89">
        <v>1.414</v>
      </c>
      <c r="P44" s="89">
        <v>1.562</v>
      </c>
      <c r="Q44" s="89">
        <v>1.6801</v>
      </c>
      <c r="R44" s="89">
        <v>1.8932</v>
      </c>
      <c r="S44" s="89">
        <v>2.0952</v>
      </c>
      <c r="T44" s="89">
        <v>2.4378</v>
      </c>
      <c r="U44" s="89">
        <v>2.9137</v>
      </c>
      <c r="V44" s="89">
        <v>3.6206</v>
      </c>
      <c r="W44" s="90">
        <v>3.6206</v>
      </c>
    </row>
    <row r="45" spans="1:19" ht="15">
      <c r="A45" s="2"/>
      <c r="C45" s="16"/>
      <c r="D45" s="16"/>
      <c r="E45" s="16"/>
      <c r="F45" s="16"/>
      <c r="G45" s="16"/>
      <c r="H45"/>
      <c r="I45"/>
      <c r="J45"/>
      <c r="K45"/>
      <c r="L45"/>
      <c r="M45"/>
      <c r="N45"/>
      <c r="O45"/>
      <c r="P45"/>
      <c r="Q45"/>
      <c r="R45"/>
      <c r="S45"/>
    </row>
    <row r="46" spans="1:22" ht="12" customHeight="1">
      <c r="A46" s="2"/>
      <c r="C46" s="16"/>
      <c r="D46" s="16"/>
      <c r="E46" s="16"/>
      <c r="F46" s="16"/>
      <c r="V46" s="63" t="s">
        <v>52</v>
      </c>
    </row>
    <row r="47" spans="1:22" ht="12" customHeight="1">
      <c r="A47" s="2"/>
      <c r="C47" s="16"/>
      <c r="D47" s="16"/>
      <c r="E47" s="16"/>
      <c r="F47" s="16"/>
      <c r="V47" s="63" t="s">
        <v>53</v>
      </c>
    </row>
    <row r="48" spans="1:22" ht="12" customHeight="1">
      <c r="A48" s="2"/>
      <c r="C48" s="16"/>
      <c r="D48" s="16"/>
      <c r="E48" s="16"/>
      <c r="F48" s="16"/>
      <c r="V48" s="63" t="s">
        <v>54</v>
      </c>
    </row>
    <row r="49" spans="1:6" ht="15">
      <c r="A49" s="2"/>
      <c r="C49" s="16"/>
      <c r="D49" s="16"/>
      <c r="E49" s="16"/>
      <c r="F49" s="16"/>
    </row>
    <row r="50" spans="1:6" ht="15">
      <c r="A50" s="2"/>
      <c r="C50" s="16"/>
      <c r="D50" s="16"/>
      <c r="E50" s="16"/>
      <c r="F50" s="16"/>
    </row>
    <row r="51" spans="1:6" ht="15">
      <c r="A51" s="2"/>
      <c r="C51" s="16"/>
      <c r="D51" s="16"/>
      <c r="E51" s="16"/>
      <c r="F51" s="16"/>
    </row>
    <row r="52" spans="1:6" ht="15">
      <c r="A52" s="2"/>
      <c r="C52" s="16"/>
      <c r="D52" s="16"/>
      <c r="E52" s="16"/>
      <c r="F52" s="16"/>
    </row>
    <row r="53" spans="1:19" ht="15">
      <c r="A53" s="2"/>
      <c r="C53" s="16"/>
      <c r="D53" s="16"/>
      <c r="E53" s="16"/>
      <c r="F53" s="16"/>
      <c r="G53" s="16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 s="2"/>
      <c r="C54" s="16"/>
      <c r="D54" s="16"/>
      <c r="E54" s="16"/>
      <c r="F54" s="16"/>
      <c r="G54" s="16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 s="2"/>
      <c r="C55" s="16"/>
      <c r="D55" s="16"/>
      <c r="E55" s="16"/>
      <c r="F55" s="16"/>
      <c r="G55" s="16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 s="2"/>
      <c r="C56" s="16"/>
      <c r="D56" s="16"/>
      <c r="E56" s="16"/>
      <c r="F56" s="16"/>
      <c r="G56" s="1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 s="2"/>
      <c r="C57" s="16"/>
      <c r="D57" s="16"/>
      <c r="E57" s="16"/>
      <c r="F57" s="16"/>
      <c r="G57" s="16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 s="2"/>
      <c r="C58" s="16"/>
      <c r="D58" s="16"/>
      <c r="E58" s="16"/>
      <c r="F58" s="16"/>
      <c r="G58" s="16"/>
      <c r="H58"/>
      <c r="I58"/>
      <c r="J58"/>
      <c r="K58"/>
      <c r="L58"/>
      <c r="M58"/>
      <c r="N58"/>
      <c r="O58"/>
      <c r="P58"/>
      <c r="Q58"/>
      <c r="R58"/>
      <c r="S58"/>
    </row>
  </sheetData>
  <sheetProtection password="924D" sheet="1" selectLockedCells="1"/>
  <mergeCells count="6">
    <mergeCell ref="A16:A21"/>
    <mergeCell ref="A31:A36"/>
    <mergeCell ref="G25:G29"/>
    <mergeCell ref="G40:G44"/>
    <mergeCell ref="A1:W1"/>
    <mergeCell ref="A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Bruun Jepsen</dc:creator>
  <cp:keywords/>
  <dc:description/>
  <cp:lastModifiedBy>MBJ</cp:lastModifiedBy>
  <dcterms:created xsi:type="dcterms:W3CDTF">2011-05-01T19:45:07Z</dcterms:created>
  <dcterms:modified xsi:type="dcterms:W3CDTF">2014-12-02T14:30:15Z</dcterms:modified>
  <cp:category/>
  <cp:version/>
  <cp:contentType/>
  <cp:contentStatus/>
</cp:coreProperties>
</file>